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8" i="9" l="1"/>
  <c r="C27" i="9"/>
  <c r="C25" i="9"/>
  <c r="C24" i="9"/>
  <c r="C23" i="9"/>
  <c r="C22" i="9"/>
  <c r="C21" i="9"/>
  <c r="C20" i="9"/>
  <c r="C19" i="9"/>
  <c r="C18" i="9"/>
  <c r="C15" i="9"/>
  <c r="C13" i="9"/>
  <c r="C12" i="9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9" i="7"/>
  <c r="C2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9" i="6"/>
  <c r="C27" i="5"/>
  <c r="C26" i="5"/>
  <c r="C25" i="5"/>
  <c r="C23" i="5"/>
  <c r="C22" i="5"/>
  <c r="C21" i="5"/>
  <c r="C20" i="5"/>
  <c r="C19" i="5"/>
  <c r="C18" i="5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2" i="4"/>
  <c r="C9" i="4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9" i="1"/>
  <c r="C29" i="9" l="1"/>
  <c r="C29" i="7"/>
  <c r="C29" i="5"/>
  <c r="C29" i="4"/>
  <c r="C29" i="1"/>
</calcChain>
</file>

<file path=xl/sharedStrings.xml><?xml version="1.0" encoding="utf-8"?>
<sst xmlns="http://schemas.openxmlformats.org/spreadsheetml/2006/main" count="205" uniqueCount="42">
  <si>
    <t>: KARET</t>
  </si>
  <si>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</si>
  <si>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</si>
  <si>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</si>
  <si>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</si>
  <si>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</si>
  <si>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</si>
  <si>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</si>
  <si>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</si>
  <si>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</si>
  <si>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</si>
  <si>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</si>
  <si>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</si>
  <si>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</si>
  <si>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</si>
  <si>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</si>
  <si>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</si>
  <si>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</si>
  <si>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</si>
  <si>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</si>
  <si>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</si>
  <si>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</si>
  <si>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</si>
  <si>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</si>
  <si>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</si>
  <si>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</si>
  <si>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</si>
  <si>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</si>
  <si>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</si>
  <si>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</si>
  <si>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</si>
  <si>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</si>
  <si>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</si>
  <si>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</si>
  <si>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</si>
  <si>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JUMLAH PETANI TANAMAN PERKEBUNAN KARET MENURUT KECAMATAN DAN KEADAAN TANAMAN TAHUN 2023</t>
  </si>
  <si>
    <t>PRODUKTIVITAS TANAMAN PERKEBUNAN KARET MENURUT KECAMATAN DAN KEADAAN TANAMAN TAHUN 2023</t>
  </si>
  <si>
    <t>PRODUKSI TANAMAN PERKEBUNAN KARET MENURUT KECAMATAN DAN KEADAAN TANAMAN TAHUN 2023</t>
  </si>
  <si>
    <t>JUMLAH LUAS AREAL TANAMAN PERKEBUNAN KARET MENURUT KECAMATAN DAN KEADAAN TANAMAN TAHUN 2023</t>
  </si>
  <si>
    <t>LUAS AREAL TANAMAN RUSAK/ TANAMAN TIDAK MENGHASILKAN PERKEBUNAN KARET MENURUT KECAMATAN DAN KEADAAN TANAMAN TAHUN 2023</t>
  </si>
  <si>
    <t>LUAS AREAL TANAMAN MENGHASILKAN PERKEBUNAN KARET MENURUT KECAMATAN DAN KEADAAN TANAMAN TAHUN 2023</t>
  </si>
  <si>
    <t>LUAS AREAL TANAMAN BELUM MENGHASILKAN PERKEBUNAN KARET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</si>
</sst>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hair">
        <color indexed="64"/>
      </top>
      <bottom style="hair">
        <color indexed="64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1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37" fontId="4" fillId="0" borderId="13" xfId="1" applyNumberFormat="1" applyFont="1" applyBorder="1" applyAlignment="1">
      <alignment horizontal="center" vertical="center" wrapText="1"/>
    </xf>
    <xf numFmtId="37" fontId="4" fillId="0" borderId="14" xfId="1" applyNumberFormat="1" applyFont="1" applyBorder="1" applyAlignment="1">
      <alignment horizontal="center" vertical="center" wrapText="1"/>
    </xf>
    <xf numFmtId="37" fontId="4" fillId="0" borderId="15" xfId="1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35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x14ac:dyDescent="0.25">
      <c r="A7" s="30" t="s">
        <v>2</v>
      </c>
      <c r="B7" s="32" t="s">
        <v>3</v>
      </c>
      <c r="C7" s="34" t="s">
        <v>32</v>
      </c>
    </row>
    <row r="8" spans="1:3" ht="15.75" thickBot="1" x14ac:dyDescent="0.3">
      <c r="A8" s="31"/>
      <c r="B8" s="33"/>
      <c r="C8" s="35"/>
    </row>
    <row r="9" spans="1:3" x14ac:dyDescent="0.25">
      <c r="A9" s="8">
        <v>1</v>
      </c>
      <c r="B9" s="11" t="s">
        <v>7</v>
      </c>
      <c r="C9" s="25">
        <v>437</v>
      </c>
    </row>
    <row r="10" spans="1:3" x14ac:dyDescent="0.25">
      <c r="A10" s="9">
        <v>2</v>
      </c>
      <c r="B10" s="12" t="s">
        <v>8</v>
      </c>
      <c r="C10" s="26">
        <v>0</v>
      </c>
    </row>
    <row r="11" spans="1:3" x14ac:dyDescent="0.25">
      <c r="A11" s="9">
        <v>3</v>
      </c>
      <c r="B11" s="12" t="s">
        <v>9</v>
      </c>
      <c r="C11" s="26">
        <v>0</v>
      </c>
    </row>
    <row r="12" spans="1:3" x14ac:dyDescent="0.25">
      <c r="A12" s="9">
        <v>4</v>
      </c>
      <c r="B12" s="12" t="s">
        <v>10</v>
      </c>
      <c r="C12" s="27">
        <f>SUM(7318+50)</f>
        <v>7368</v>
      </c>
    </row>
    <row r="13" spans="1:3" x14ac:dyDescent="0.25">
      <c r="A13" s="9">
        <v>5</v>
      </c>
      <c r="B13" s="12" t="s">
        <v>11</v>
      </c>
      <c r="C13" s="27">
        <f>SUM(1167)</f>
        <v>1167</v>
      </c>
    </row>
    <row r="14" spans="1:3" x14ac:dyDescent="0.25">
      <c r="A14" s="9">
        <v>6</v>
      </c>
      <c r="B14" s="12" t="s">
        <v>12</v>
      </c>
      <c r="C14" s="27">
        <v>908</v>
      </c>
    </row>
    <row r="15" spans="1:3" x14ac:dyDescent="0.25">
      <c r="A15" s="9">
        <v>7</v>
      </c>
      <c r="B15" s="12" t="s">
        <v>13</v>
      </c>
      <c r="C15" s="27">
        <f>SUM(6238+50)</f>
        <v>6288</v>
      </c>
    </row>
    <row r="16" spans="1:3" x14ac:dyDescent="0.25">
      <c r="A16" s="9">
        <v>8</v>
      </c>
      <c r="B16" s="12" t="s">
        <v>14</v>
      </c>
      <c r="C16" s="27">
        <v>1840</v>
      </c>
    </row>
    <row r="17" spans="1:3" x14ac:dyDescent="0.25">
      <c r="A17" s="9">
        <v>9</v>
      </c>
      <c r="B17" s="12" t="s">
        <v>15</v>
      </c>
      <c r="C17" s="27">
        <v>4958</v>
      </c>
    </row>
    <row r="18" spans="1:3" x14ac:dyDescent="0.25">
      <c r="A18" s="9">
        <v>10</v>
      </c>
      <c r="B18" s="12" t="s">
        <v>16</v>
      </c>
      <c r="C18" s="27">
        <f>SUM(8023+150)</f>
        <v>8173</v>
      </c>
    </row>
    <row r="19" spans="1:3" x14ac:dyDescent="0.25">
      <c r="A19" s="9">
        <v>11</v>
      </c>
      <c r="B19" s="12" t="s">
        <v>17</v>
      </c>
      <c r="C19" s="27">
        <f>SUM(5507+25)</f>
        <v>5532</v>
      </c>
    </row>
    <row r="20" spans="1:3" x14ac:dyDescent="0.25">
      <c r="A20" s="9">
        <v>12</v>
      </c>
      <c r="B20" s="12" t="s">
        <v>18</v>
      </c>
      <c r="C20" s="27">
        <f>SUM(10390+7)</f>
        <v>10397</v>
      </c>
    </row>
    <row r="21" spans="1:3" x14ac:dyDescent="0.25">
      <c r="A21" s="9">
        <v>13</v>
      </c>
      <c r="B21" s="12" t="s">
        <v>19</v>
      </c>
      <c r="C21" s="27">
        <f>SUM(3619+5)</f>
        <v>3624</v>
      </c>
    </row>
    <row r="22" spans="1:3" x14ac:dyDescent="0.25">
      <c r="A22" s="9">
        <v>14</v>
      </c>
      <c r="B22" s="12" t="s">
        <v>20</v>
      </c>
      <c r="C22" s="27">
        <f>SUM(5810+150)</f>
        <v>5960</v>
      </c>
    </row>
    <row r="23" spans="1:3" x14ac:dyDescent="0.25">
      <c r="A23" s="9">
        <v>15</v>
      </c>
      <c r="B23" s="12" t="s">
        <v>21</v>
      </c>
      <c r="C23" s="27">
        <f>SUM(3686)</f>
        <v>3686</v>
      </c>
    </row>
    <row r="24" spans="1:3" x14ac:dyDescent="0.25">
      <c r="A24" s="9">
        <v>16</v>
      </c>
      <c r="B24" s="12" t="s">
        <v>22</v>
      </c>
      <c r="C24" s="27">
        <f>SUM(762)</f>
        <v>762</v>
      </c>
    </row>
    <row r="25" spans="1:3" x14ac:dyDescent="0.25">
      <c r="A25" s="9">
        <v>17</v>
      </c>
      <c r="B25" s="12" t="s">
        <v>23</v>
      </c>
      <c r="C25" s="27">
        <f>SUM(2488)</f>
        <v>2488</v>
      </c>
    </row>
    <row r="26" spans="1:3" x14ac:dyDescent="0.25">
      <c r="A26" s="9">
        <v>18</v>
      </c>
      <c r="B26" s="12" t="s">
        <v>24</v>
      </c>
      <c r="C26" s="27">
        <v>3619</v>
      </c>
    </row>
    <row r="27" spans="1:3" x14ac:dyDescent="0.25">
      <c r="A27" s="9">
        <v>19</v>
      </c>
      <c r="B27" s="12" t="s">
        <v>25</v>
      </c>
      <c r="C27" s="27">
        <f>SUM(6059+50)</f>
        <v>6109</v>
      </c>
    </row>
    <row r="28" spans="1:3" ht="15.75" thickBot="1" x14ac:dyDescent="0.3">
      <c r="A28" s="10">
        <v>20</v>
      </c>
      <c r="B28" s="13" t="s">
        <v>26</v>
      </c>
      <c r="C28" s="28">
        <f>SUM(6348)</f>
        <v>6348</v>
      </c>
    </row>
    <row r="29" spans="1:3" ht="15.75" thickBot="1" x14ac:dyDescent="0.3">
      <c r="A29" s="36" t="s">
        <v>27</v>
      </c>
      <c r="B29" s="37"/>
      <c r="C29" s="6">
        <f>SUM(C9:C28)</f>
        <v>79664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36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x14ac:dyDescent="0.25">
      <c r="A7" s="30" t="s">
        <v>2</v>
      </c>
      <c r="B7" s="32" t="s">
        <v>3</v>
      </c>
      <c r="C7" s="34" t="s">
        <v>31</v>
      </c>
    </row>
    <row r="8" spans="1:3" ht="15.75" thickBot="1" x14ac:dyDescent="0.3">
      <c r="A8" s="31"/>
      <c r="B8" s="33"/>
      <c r="C8" s="35"/>
    </row>
    <row r="9" spans="1:3" x14ac:dyDescent="0.25">
      <c r="A9" s="8">
        <v>1</v>
      </c>
      <c r="B9" s="11" t="s">
        <v>7</v>
      </c>
      <c r="C9" s="14">
        <v>1670</v>
      </c>
    </row>
    <row r="10" spans="1:3" x14ac:dyDescent="0.25">
      <c r="A10" s="9">
        <v>2</v>
      </c>
      <c r="B10" s="12" t="s">
        <v>8</v>
      </c>
      <c r="C10" s="15">
        <v>1670</v>
      </c>
    </row>
    <row r="11" spans="1:3" x14ac:dyDescent="0.25">
      <c r="A11" s="9">
        <v>3</v>
      </c>
      <c r="B11" s="12" t="s">
        <v>9</v>
      </c>
      <c r="C11" s="15">
        <v>1670</v>
      </c>
    </row>
    <row r="12" spans="1:3" x14ac:dyDescent="0.25">
      <c r="A12" s="9">
        <v>4</v>
      </c>
      <c r="B12" s="12" t="s">
        <v>10</v>
      </c>
      <c r="C12" s="15">
        <v>1670</v>
      </c>
    </row>
    <row r="13" spans="1:3" x14ac:dyDescent="0.25">
      <c r="A13" s="9">
        <v>5</v>
      </c>
      <c r="B13" s="12" t="s">
        <v>11</v>
      </c>
      <c r="C13" s="15">
        <v>1670</v>
      </c>
    </row>
    <row r="14" spans="1:3" x14ac:dyDescent="0.25">
      <c r="A14" s="9">
        <v>6</v>
      </c>
      <c r="B14" s="12" t="s">
        <v>12</v>
      </c>
      <c r="C14" s="15">
        <v>1670</v>
      </c>
    </row>
    <row r="15" spans="1:3" x14ac:dyDescent="0.25">
      <c r="A15" s="9">
        <v>7</v>
      </c>
      <c r="B15" s="12" t="s">
        <v>13</v>
      </c>
      <c r="C15" s="15">
        <v>1670</v>
      </c>
    </row>
    <row r="16" spans="1:3" x14ac:dyDescent="0.25">
      <c r="A16" s="9">
        <v>8</v>
      </c>
      <c r="B16" s="12" t="s">
        <v>14</v>
      </c>
      <c r="C16" s="15">
        <v>1670</v>
      </c>
    </row>
    <row r="17" spans="1:3" x14ac:dyDescent="0.25">
      <c r="A17" s="9">
        <v>9</v>
      </c>
      <c r="B17" s="12" t="s">
        <v>15</v>
      </c>
      <c r="C17" s="15">
        <v>1670</v>
      </c>
    </row>
    <row r="18" spans="1:3" x14ac:dyDescent="0.25">
      <c r="A18" s="9">
        <v>10</v>
      </c>
      <c r="B18" s="12" t="s">
        <v>16</v>
      </c>
      <c r="C18" s="15">
        <v>1670</v>
      </c>
    </row>
    <row r="19" spans="1:3" x14ac:dyDescent="0.25">
      <c r="A19" s="9">
        <v>11</v>
      </c>
      <c r="B19" s="12" t="s">
        <v>17</v>
      </c>
      <c r="C19" s="15">
        <v>1670</v>
      </c>
    </row>
    <row r="20" spans="1:3" x14ac:dyDescent="0.25">
      <c r="A20" s="9">
        <v>12</v>
      </c>
      <c r="B20" s="12" t="s">
        <v>18</v>
      </c>
      <c r="C20" s="15">
        <v>1670</v>
      </c>
    </row>
    <row r="21" spans="1:3" x14ac:dyDescent="0.25">
      <c r="A21" s="9">
        <v>13</v>
      </c>
      <c r="B21" s="12" t="s">
        <v>19</v>
      </c>
      <c r="C21" s="15">
        <v>1670</v>
      </c>
    </row>
    <row r="22" spans="1:3" x14ac:dyDescent="0.25">
      <c r="A22" s="9">
        <v>14</v>
      </c>
      <c r="B22" s="12" t="s">
        <v>20</v>
      </c>
      <c r="C22" s="15">
        <v>1670</v>
      </c>
    </row>
    <row r="23" spans="1:3" x14ac:dyDescent="0.25">
      <c r="A23" s="9">
        <v>15</v>
      </c>
      <c r="B23" s="12" t="s">
        <v>21</v>
      </c>
      <c r="C23" s="15">
        <v>1670</v>
      </c>
    </row>
    <row r="24" spans="1:3" x14ac:dyDescent="0.25">
      <c r="A24" s="9">
        <v>16</v>
      </c>
      <c r="B24" s="12" t="s">
        <v>22</v>
      </c>
      <c r="C24" s="15">
        <v>1670</v>
      </c>
    </row>
    <row r="25" spans="1:3" x14ac:dyDescent="0.25">
      <c r="A25" s="9">
        <v>17</v>
      </c>
      <c r="B25" s="12" t="s">
        <v>23</v>
      </c>
      <c r="C25" s="15">
        <v>1670</v>
      </c>
    </row>
    <row r="26" spans="1:3" x14ac:dyDescent="0.25">
      <c r="A26" s="9">
        <v>18</v>
      </c>
      <c r="B26" s="12" t="s">
        <v>24</v>
      </c>
      <c r="C26" s="15">
        <v>1670</v>
      </c>
    </row>
    <row r="27" spans="1:3" x14ac:dyDescent="0.25">
      <c r="A27" s="9">
        <v>19</v>
      </c>
      <c r="B27" s="12" t="s">
        <v>25</v>
      </c>
      <c r="C27" s="15">
        <v>1670</v>
      </c>
    </row>
    <row r="28" spans="1:3" ht="15.75" thickBot="1" x14ac:dyDescent="0.3">
      <c r="A28" s="10">
        <v>20</v>
      </c>
      <c r="B28" s="13" t="s">
        <v>26</v>
      </c>
      <c r="C28" s="16">
        <v>1670</v>
      </c>
    </row>
    <row r="29" spans="1:3" ht="15.75" thickBot="1" x14ac:dyDescent="0.3">
      <c r="A29" s="36"/>
      <c r="B29" s="37"/>
      <c r="C29" s="17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37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x14ac:dyDescent="0.25">
      <c r="A7" s="30" t="s">
        <v>2</v>
      </c>
      <c r="B7" s="32" t="s">
        <v>3</v>
      </c>
      <c r="C7" s="38" t="s">
        <v>30</v>
      </c>
    </row>
    <row r="8" spans="1:3" ht="15.75" thickBot="1" x14ac:dyDescent="0.3">
      <c r="A8" s="31"/>
      <c r="B8" s="33"/>
      <c r="C8" s="39"/>
    </row>
    <row r="9" spans="1:3" x14ac:dyDescent="0.25">
      <c r="A9" s="8">
        <v>1</v>
      </c>
      <c r="B9" s="11" t="s">
        <v>7</v>
      </c>
      <c r="C9" s="18">
        <f>+TM!C9*PRODUKTIVITAS!C9/1000</f>
        <v>985.3</v>
      </c>
    </row>
    <row r="10" spans="1:3" x14ac:dyDescent="0.25">
      <c r="A10" s="9">
        <v>2</v>
      </c>
      <c r="B10" s="12" t="s">
        <v>8</v>
      </c>
      <c r="C10" s="19">
        <f>+TM!C10*PRODUKTIVITAS!C10/1000</f>
        <v>0</v>
      </c>
    </row>
    <row r="11" spans="1:3" x14ac:dyDescent="0.25">
      <c r="A11" s="9">
        <v>3</v>
      </c>
      <c r="B11" s="12" t="s">
        <v>9</v>
      </c>
      <c r="C11" s="19">
        <f>+TM!C11*PRODUKTIVITAS!C11/1000</f>
        <v>0</v>
      </c>
    </row>
    <row r="12" spans="1:3" x14ac:dyDescent="0.25">
      <c r="A12" s="9">
        <v>4</v>
      </c>
      <c r="B12" s="12" t="s">
        <v>10</v>
      </c>
      <c r="C12" s="19">
        <f>+TM!C12*PRODUKTIVITAS!C12/1000</f>
        <v>12052.39</v>
      </c>
    </row>
    <row r="13" spans="1:3" x14ac:dyDescent="0.25">
      <c r="A13" s="9">
        <v>5</v>
      </c>
      <c r="B13" s="12" t="s">
        <v>11</v>
      </c>
      <c r="C13" s="19">
        <f>+TM!C13*PRODUKTIVITAS!C13/1000</f>
        <v>2904.13</v>
      </c>
    </row>
    <row r="14" spans="1:3" x14ac:dyDescent="0.25">
      <c r="A14" s="9">
        <v>6</v>
      </c>
      <c r="B14" s="12" t="s">
        <v>12</v>
      </c>
      <c r="C14" s="19">
        <f>+TM!C14*PRODUKTIVITAS!C14/1000</f>
        <v>3451.89</v>
      </c>
    </row>
    <row r="15" spans="1:3" x14ac:dyDescent="0.25">
      <c r="A15" s="9">
        <v>7</v>
      </c>
      <c r="B15" s="12" t="s">
        <v>13</v>
      </c>
      <c r="C15" s="19">
        <f>+TM!C15*PRODUKTIVITAS!C15/1000</f>
        <v>10123.540000000001</v>
      </c>
    </row>
    <row r="16" spans="1:3" x14ac:dyDescent="0.25">
      <c r="A16" s="9">
        <v>8</v>
      </c>
      <c r="B16" s="12" t="s">
        <v>14</v>
      </c>
      <c r="C16" s="19">
        <f>+TM!C16*PRODUKTIVITAS!C16/1000</f>
        <v>6324.29</v>
      </c>
    </row>
    <row r="17" spans="1:3" x14ac:dyDescent="0.25">
      <c r="A17" s="9">
        <v>9</v>
      </c>
      <c r="B17" s="12" t="s">
        <v>15</v>
      </c>
      <c r="C17" s="19">
        <f>+TM!C17*PRODUKTIVITAS!C17/1000</f>
        <v>11883.72</v>
      </c>
    </row>
    <row r="18" spans="1:3" x14ac:dyDescent="0.25">
      <c r="A18" s="9">
        <v>10</v>
      </c>
      <c r="B18" s="12" t="s">
        <v>16</v>
      </c>
      <c r="C18" s="19">
        <f>+TM!C18*PRODUKTIVITAS!C18/1000</f>
        <v>17960.849999999999</v>
      </c>
    </row>
    <row r="19" spans="1:3" x14ac:dyDescent="0.25">
      <c r="A19" s="9">
        <v>11</v>
      </c>
      <c r="B19" s="12" t="s">
        <v>17</v>
      </c>
      <c r="C19" s="19">
        <f>+TM!C19*PRODUKTIVITAS!C19/1000</f>
        <v>11897.08</v>
      </c>
    </row>
    <row r="20" spans="1:3" x14ac:dyDescent="0.25">
      <c r="A20" s="9">
        <v>12</v>
      </c>
      <c r="B20" s="12" t="s">
        <v>18</v>
      </c>
      <c r="C20" s="19">
        <f>+TM!C20*PRODUKTIVITAS!C20/1000</f>
        <v>22062.662250000001</v>
      </c>
    </row>
    <row r="21" spans="1:3" x14ac:dyDescent="0.25">
      <c r="A21" s="9">
        <v>13</v>
      </c>
      <c r="B21" s="12" t="s">
        <v>19</v>
      </c>
      <c r="C21" s="19">
        <f>+TM!C21*PRODUKTIVITAS!C21/1000</f>
        <v>9829.6200000000008</v>
      </c>
    </row>
    <row r="22" spans="1:3" x14ac:dyDescent="0.25">
      <c r="A22" s="9">
        <v>14</v>
      </c>
      <c r="B22" s="12" t="s">
        <v>20</v>
      </c>
      <c r="C22" s="19">
        <f>+TM!C22*PRODUKTIVITAS!C22/1000</f>
        <v>15125.19</v>
      </c>
    </row>
    <row r="23" spans="1:3" x14ac:dyDescent="0.25">
      <c r="A23" s="9">
        <v>15</v>
      </c>
      <c r="B23" s="12" t="s">
        <v>21</v>
      </c>
      <c r="C23" s="19">
        <f>+TM!C23*PRODUKTIVITAS!C23/1000</f>
        <v>9665.9599999999991</v>
      </c>
    </row>
    <row r="24" spans="1:3" x14ac:dyDescent="0.25">
      <c r="A24" s="9">
        <v>16</v>
      </c>
      <c r="B24" s="12" t="s">
        <v>22</v>
      </c>
      <c r="C24" s="19">
        <f>+TM!C24*PRODUKTIVITAS!C24/1000</f>
        <v>3428.51</v>
      </c>
    </row>
    <row r="25" spans="1:3" x14ac:dyDescent="0.25">
      <c r="A25" s="9">
        <v>17</v>
      </c>
      <c r="B25" s="12" t="s">
        <v>23</v>
      </c>
      <c r="C25" s="19">
        <f>+TM!C25*PRODUKTIVITAS!C25/1000</f>
        <v>5040.0600000000004</v>
      </c>
    </row>
    <row r="26" spans="1:3" x14ac:dyDescent="0.25">
      <c r="A26" s="9">
        <v>18</v>
      </c>
      <c r="B26" s="12" t="s">
        <v>24</v>
      </c>
      <c r="C26" s="19">
        <f>+TM!C26*PRODUKTIVITAS!C26/1000</f>
        <v>10577.78</v>
      </c>
    </row>
    <row r="27" spans="1:3" x14ac:dyDescent="0.25">
      <c r="A27" s="9">
        <v>19</v>
      </c>
      <c r="B27" s="12" t="s">
        <v>25</v>
      </c>
      <c r="C27" s="19">
        <f>+TM!C27*PRODUKTIVITAS!C27/1000</f>
        <v>11743.44</v>
      </c>
    </row>
    <row r="28" spans="1:3" ht="15.75" thickBot="1" x14ac:dyDescent="0.3">
      <c r="A28" s="10">
        <v>20</v>
      </c>
      <c r="B28" s="13" t="s">
        <v>26</v>
      </c>
      <c r="C28" s="20">
        <f>+TM!C28*PRODUKTIVITAS!C28/1000</f>
        <v>8385.07</v>
      </c>
    </row>
    <row r="29" spans="1:3" ht="15.75" thickBot="1" x14ac:dyDescent="0.3">
      <c r="A29" s="36" t="s">
        <v>27</v>
      </c>
      <c r="B29" s="37"/>
      <c r="C29" s="17">
        <f>SUM(C9:C28)</f>
        <v>173441.48225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38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x14ac:dyDescent="0.25">
      <c r="A7" s="30" t="s">
        <v>2</v>
      </c>
      <c r="B7" s="32" t="s">
        <v>3</v>
      </c>
      <c r="C7" s="38" t="s">
        <v>34</v>
      </c>
    </row>
    <row r="8" spans="1:3" ht="15.75" thickBot="1" x14ac:dyDescent="0.3">
      <c r="A8" s="31"/>
      <c r="B8" s="33"/>
      <c r="C8" s="39"/>
    </row>
    <row r="9" spans="1:3" x14ac:dyDescent="0.25">
      <c r="A9" s="8">
        <v>1</v>
      </c>
      <c r="B9" s="11" t="s">
        <v>7</v>
      </c>
      <c r="C9" s="18">
        <f>TR!C9+TM!C9+TBM!C9</f>
        <v>874</v>
      </c>
    </row>
    <row r="10" spans="1:3" x14ac:dyDescent="0.25">
      <c r="A10" s="9">
        <v>2</v>
      </c>
      <c r="B10" s="12" t="s">
        <v>8</v>
      </c>
      <c r="C10" s="19">
        <f>TR!C10+TM!C10+TBM!C10</f>
        <v>0</v>
      </c>
    </row>
    <row r="11" spans="1:3" x14ac:dyDescent="0.25">
      <c r="A11" s="9">
        <v>3</v>
      </c>
      <c r="B11" s="12" t="s">
        <v>9</v>
      </c>
      <c r="C11" s="19">
        <f>TR!C11+TM!C11+TBM!C11</f>
        <v>0</v>
      </c>
    </row>
    <row r="12" spans="1:3" x14ac:dyDescent="0.25">
      <c r="A12" s="9">
        <v>4</v>
      </c>
      <c r="B12" s="12" t="s">
        <v>10</v>
      </c>
      <c r="C12" s="19">
        <f>TR!C12+TM!C12+TBM!C12</f>
        <v>9840</v>
      </c>
    </row>
    <row r="13" spans="1:3" x14ac:dyDescent="0.25">
      <c r="A13" s="9">
        <v>5</v>
      </c>
      <c r="B13" s="12" t="s">
        <v>11</v>
      </c>
      <c r="C13" s="19">
        <f>TR!C13+TM!C13+TBM!C13</f>
        <v>2726</v>
      </c>
    </row>
    <row r="14" spans="1:3" x14ac:dyDescent="0.25">
      <c r="A14" s="9">
        <v>6</v>
      </c>
      <c r="B14" s="12" t="s">
        <v>12</v>
      </c>
      <c r="C14" s="19">
        <f>TR!C14+TM!C14+TBM!C14</f>
        <v>2617</v>
      </c>
    </row>
    <row r="15" spans="1:3" x14ac:dyDescent="0.25">
      <c r="A15" s="9">
        <v>7</v>
      </c>
      <c r="B15" s="12" t="s">
        <v>13</v>
      </c>
      <c r="C15" s="19">
        <f>TR!C15+TM!C15+TBM!C15</f>
        <v>9372</v>
      </c>
    </row>
    <row r="16" spans="1:3" x14ac:dyDescent="0.25">
      <c r="A16" s="9">
        <v>8</v>
      </c>
      <c r="B16" s="12" t="s">
        <v>14</v>
      </c>
      <c r="C16" s="19">
        <f>TR!C16+TM!C16+TBM!C16</f>
        <v>4761</v>
      </c>
    </row>
    <row r="17" spans="1:3" x14ac:dyDescent="0.25">
      <c r="A17" s="9">
        <v>9</v>
      </c>
      <c r="B17" s="12" t="s">
        <v>15</v>
      </c>
      <c r="C17" s="19">
        <f>TR!C17+TM!C17+TBM!C17</f>
        <v>9479</v>
      </c>
    </row>
    <row r="18" spans="1:3" x14ac:dyDescent="0.25">
      <c r="A18" s="9">
        <v>10</v>
      </c>
      <c r="B18" s="12" t="s">
        <v>16</v>
      </c>
      <c r="C18" s="19">
        <f>TR!C18+TM!C18+TBM!C18</f>
        <v>14953</v>
      </c>
    </row>
    <row r="19" spans="1:3" x14ac:dyDescent="0.25">
      <c r="A19" s="9">
        <v>11</v>
      </c>
      <c r="B19" s="12" t="s">
        <v>17</v>
      </c>
      <c r="C19" s="19">
        <f>TR!C19+TM!C19+TBM!C19</f>
        <v>10296</v>
      </c>
    </row>
    <row r="20" spans="1:3" x14ac:dyDescent="0.25">
      <c r="A20" s="9">
        <v>12</v>
      </c>
      <c r="B20" s="12" t="s">
        <v>18</v>
      </c>
      <c r="C20" s="19">
        <f>TR!C20+TM!C20+TBM!C20</f>
        <v>18919</v>
      </c>
    </row>
    <row r="21" spans="1:3" x14ac:dyDescent="0.25">
      <c r="A21" s="9">
        <v>13</v>
      </c>
      <c r="B21" s="12" t="s">
        <v>19</v>
      </c>
      <c r="C21" s="19">
        <f>TR!C21+TM!C21+TBM!C21</f>
        <v>9208</v>
      </c>
    </row>
    <row r="22" spans="1:3" x14ac:dyDescent="0.25">
      <c r="A22" s="9">
        <v>14</v>
      </c>
      <c r="B22" s="12" t="s">
        <v>20</v>
      </c>
      <c r="C22" s="19">
        <f>TR!C22+TM!C22+TBM!C22</f>
        <v>12667</v>
      </c>
    </row>
    <row r="23" spans="1:3" x14ac:dyDescent="0.25">
      <c r="A23" s="9">
        <v>15</v>
      </c>
      <c r="B23" s="12" t="s">
        <v>21</v>
      </c>
      <c r="C23" s="19">
        <f>TR!C23+TM!C23+TBM!C23</f>
        <v>8368</v>
      </c>
    </row>
    <row r="24" spans="1:3" x14ac:dyDescent="0.25">
      <c r="A24" s="9">
        <v>16</v>
      </c>
      <c r="B24" s="12" t="s">
        <v>22</v>
      </c>
      <c r="C24" s="19">
        <f>TR!C24+TM!C24+TBM!C24</f>
        <v>2512</v>
      </c>
    </row>
    <row r="25" spans="1:3" x14ac:dyDescent="0.25">
      <c r="A25" s="9">
        <v>17</v>
      </c>
      <c r="B25" s="12" t="s">
        <v>23</v>
      </c>
      <c r="C25" s="19">
        <f>TR!C25+TM!C25+TBM!C25</f>
        <v>5008</v>
      </c>
    </row>
    <row r="26" spans="1:3" x14ac:dyDescent="0.25">
      <c r="A26" s="9">
        <v>18</v>
      </c>
      <c r="B26" s="12" t="s">
        <v>24</v>
      </c>
      <c r="C26" s="19">
        <f>TR!C26+TM!C26+TBM!C26</f>
        <v>9227</v>
      </c>
    </row>
    <row r="27" spans="1:3" x14ac:dyDescent="0.25">
      <c r="A27" s="9">
        <v>19</v>
      </c>
      <c r="B27" s="12" t="s">
        <v>25</v>
      </c>
      <c r="C27" s="19">
        <f>TR!C27+TM!C27+TBM!C27</f>
        <v>9864</v>
      </c>
    </row>
    <row r="28" spans="1:3" ht="15.75" thickBot="1" x14ac:dyDescent="0.3">
      <c r="A28" s="10">
        <v>20</v>
      </c>
      <c r="B28" s="13" t="s">
        <v>26</v>
      </c>
      <c r="C28" s="20">
        <f>TR!C28+TM!C28+TBM!C28</f>
        <v>7686</v>
      </c>
    </row>
    <row r="29" spans="1:3" ht="15.75" thickBot="1" x14ac:dyDescent="0.3">
      <c r="A29" s="36" t="s">
        <v>27</v>
      </c>
      <c r="B29" s="37"/>
      <c r="C29" s="17">
        <f>SUM(C9:C28)</f>
        <v>148377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39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thickBot="1" x14ac:dyDescent="0.3">
      <c r="A7" s="30" t="s">
        <v>2</v>
      </c>
      <c r="B7" s="32" t="s">
        <v>3</v>
      </c>
      <c r="C7" s="2" t="s">
        <v>28</v>
      </c>
    </row>
    <row r="8" spans="1:3" ht="15.75" thickBot="1" x14ac:dyDescent="0.3">
      <c r="A8" s="31"/>
      <c r="B8" s="33"/>
      <c r="C8" s="7" t="s">
        <v>6</v>
      </c>
    </row>
    <row r="9" spans="1:3" x14ac:dyDescent="0.25">
      <c r="A9" s="8">
        <v>1</v>
      </c>
      <c r="B9" s="11" t="s">
        <v>7</v>
      </c>
      <c r="C9" s="21">
        <v>24</v>
      </c>
    </row>
    <row r="10" spans="1:3" x14ac:dyDescent="0.25">
      <c r="A10" s="9">
        <v>2</v>
      </c>
      <c r="B10" s="12" t="s">
        <v>8</v>
      </c>
      <c r="C10" s="21">
        <v>0</v>
      </c>
    </row>
    <row r="11" spans="1:3" x14ac:dyDescent="0.25">
      <c r="A11" s="9">
        <v>3</v>
      </c>
      <c r="B11" s="12" t="s">
        <v>9</v>
      </c>
      <c r="C11" s="21">
        <v>0</v>
      </c>
    </row>
    <row r="12" spans="1:3" x14ac:dyDescent="0.25">
      <c r="A12" s="9">
        <v>4</v>
      </c>
      <c r="B12" s="12" t="s">
        <v>10</v>
      </c>
      <c r="C12" s="21">
        <v>668</v>
      </c>
    </row>
    <row r="13" spans="1:3" x14ac:dyDescent="0.25">
      <c r="A13" s="9">
        <v>5</v>
      </c>
      <c r="B13" s="12" t="s">
        <v>11</v>
      </c>
      <c r="C13" s="21">
        <v>357</v>
      </c>
    </row>
    <row r="14" spans="1:3" x14ac:dyDescent="0.25">
      <c r="A14" s="9">
        <v>6</v>
      </c>
      <c r="B14" s="12" t="s">
        <v>12</v>
      </c>
      <c r="C14" s="21">
        <v>213</v>
      </c>
    </row>
    <row r="15" spans="1:3" x14ac:dyDescent="0.25">
      <c r="A15" s="9">
        <v>7</v>
      </c>
      <c r="B15" s="12" t="s">
        <v>13</v>
      </c>
      <c r="C15" s="21">
        <v>1050</v>
      </c>
    </row>
    <row r="16" spans="1:3" x14ac:dyDescent="0.25">
      <c r="A16" s="9">
        <v>8</v>
      </c>
      <c r="B16" s="12" t="s">
        <v>14</v>
      </c>
      <c r="C16" s="21">
        <v>398</v>
      </c>
    </row>
    <row r="17" spans="1:3" x14ac:dyDescent="0.25">
      <c r="A17" s="9">
        <v>9</v>
      </c>
      <c r="B17" s="12" t="s">
        <v>15</v>
      </c>
      <c r="C17" s="21">
        <v>753</v>
      </c>
    </row>
    <row r="18" spans="1:3" x14ac:dyDescent="0.25">
      <c r="A18" s="9">
        <v>10</v>
      </c>
      <c r="B18" s="12" t="s">
        <v>16</v>
      </c>
      <c r="C18" s="21">
        <f>1203+50</f>
        <v>1253</v>
      </c>
    </row>
    <row r="19" spans="1:3" x14ac:dyDescent="0.25">
      <c r="A19" s="9">
        <v>11</v>
      </c>
      <c r="B19" s="12" t="s">
        <v>17</v>
      </c>
      <c r="C19" s="21">
        <f>807+25</f>
        <v>832</v>
      </c>
    </row>
    <row r="20" spans="1:3" x14ac:dyDescent="0.25">
      <c r="A20" s="9">
        <v>12</v>
      </c>
      <c r="B20" s="12" t="s">
        <v>18</v>
      </c>
      <c r="C20" s="21">
        <f>1672+50</f>
        <v>1722</v>
      </c>
    </row>
    <row r="21" spans="1:3" x14ac:dyDescent="0.25">
      <c r="A21" s="9">
        <v>13</v>
      </c>
      <c r="B21" s="12" t="s">
        <v>19</v>
      </c>
      <c r="C21" s="21">
        <f>849+50</f>
        <v>899</v>
      </c>
    </row>
    <row r="22" spans="1:3" x14ac:dyDescent="0.25">
      <c r="A22" s="9">
        <v>14</v>
      </c>
      <c r="B22" s="12" t="s">
        <v>20</v>
      </c>
      <c r="C22" s="21">
        <f>1096+100</f>
        <v>1196</v>
      </c>
    </row>
    <row r="23" spans="1:3" x14ac:dyDescent="0.25">
      <c r="A23" s="9">
        <v>15</v>
      </c>
      <c r="B23" s="12" t="s">
        <v>21</v>
      </c>
      <c r="C23" s="21">
        <f>660+50</f>
        <v>710</v>
      </c>
    </row>
    <row r="24" spans="1:3" x14ac:dyDescent="0.25">
      <c r="A24" s="9">
        <v>16</v>
      </c>
      <c r="B24" s="12" t="s">
        <v>22</v>
      </c>
      <c r="C24" s="21">
        <v>210</v>
      </c>
    </row>
    <row r="25" spans="1:3" x14ac:dyDescent="0.25">
      <c r="A25" s="9">
        <v>17</v>
      </c>
      <c r="B25" s="12" t="s">
        <v>23</v>
      </c>
      <c r="C25" s="21">
        <f>675+75</f>
        <v>750</v>
      </c>
    </row>
    <row r="26" spans="1:3" x14ac:dyDescent="0.25">
      <c r="A26" s="9">
        <v>18</v>
      </c>
      <c r="B26" s="12" t="s">
        <v>24</v>
      </c>
      <c r="C26" s="21">
        <f>844+175</f>
        <v>1019</v>
      </c>
    </row>
    <row r="27" spans="1:3" x14ac:dyDescent="0.25">
      <c r="A27" s="9">
        <v>19</v>
      </c>
      <c r="B27" s="12" t="s">
        <v>25</v>
      </c>
      <c r="C27" s="21">
        <f>732+25</f>
        <v>757</v>
      </c>
    </row>
    <row r="28" spans="1:3" ht="15.75" thickBot="1" x14ac:dyDescent="0.3">
      <c r="A28" s="10">
        <v>20</v>
      </c>
      <c r="B28" s="13" t="s">
        <v>26</v>
      </c>
      <c r="C28" s="24">
        <v>941</v>
      </c>
    </row>
    <row r="29" spans="1:3" ht="15.75" thickBot="1" x14ac:dyDescent="0.3">
      <c r="A29" s="36" t="s">
        <v>27</v>
      </c>
      <c r="B29" s="37"/>
      <c r="C29" s="17">
        <f>SUM(C9:C28)</f>
        <v>13752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40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thickBot="1" x14ac:dyDescent="0.3">
      <c r="A7" s="30" t="s">
        <v>2</v>
      </c>
      <c r="B7" s="32" t="s">
        <v>3</v>
      </c>
      <c r="C7" s="2" t="s">
        <v>28</v>
      </c>
    </row>
    <row r="8" spans="1:3" ht="15.75" thickBot="1" x14ac:dyDescent="0.3">
      <c r="A8" s="31"/>
      <c r="B8" s="33"/>
      <c r="C8" s="7" t="s">
        <v>5</v>
      </c>
    </row>
    <row r="9" spans="1:3" x14ac:dyDescent="0.25">
      <c r="A9" s="8">
        <v>1</v>
      </c>
      <c r="B9" s="11" t="s">
        <v>7</v>
      </c>
      <c r="C9" s="21">
        <f>530+50+10</f>
        <v>590</v>
      </c>
    </row>
    <row r="10" spans="1:3" x14ac:dyDescent="0.25">
      <c r="A10" s="9">
        <v>2</v>
      </c>
      <c r="B10" s="12" t="s">
        <v>8</v>
      </c>
      <c r="C10" s="21">
        <v>0</v>
      </c>
    </row>
    <row r="11" spans="1:3" x14ac:dyDescent="0.25">
      <c r="A11" s="9">
        <v>3</v>
      </c>
      <c r="B11" s="12" t="s">
        <v>9</v>
      </c>
      <c r="C11" s="21">
        <v>0</v>
      </c>
    </row>
    <row r="12" spans="1:3" x14ac:dyDescent="0.25">
      <c r="A12" s="9">
        <v>4</v>
      </c>
      <c r="B12" s="12" t="s">
        <v>10</v>
      </c>
      <c r="C12" s="21">
        <f>6367+750+100</f>
        <v>7217</v>
      </c>
    </row>
    <row r="13" spans="1:3" x14ac:dyDescent="0.25">
      <c r="A13" s="9">
        <v>5</v>
      </c>
      <c r="B13" s="12" t="s">
        <v>11</v>
      </c>
      <c r="C13" s="21">
        <v>1739</v>
      </c>
    </row>
    <row r="14" spans="1:3" x14ac:dyDescent="0.25">
      <c r="A14" s="9">
        <v>6</v>
      </c>
      <c r="B14" s="12" t="s">
        <v>12</v>
      </c>
      <c r="C14" s="21">
        <f>1817+250</f>
        <v>2067</v>
      </c>
    </row>
    <row r="15" spans="1:3" x14ac:dyDescent="0.25">
      <c r="A15" s="9">
        <v>7</v>
      </c>
      <c r="B15" s="12" t="s">
        <v>13</v>
      </c>
      <c r="C15" s="21">
        <f>5562+500</f>
        <v>6062</v>
      </c>
    </row>
    <row r="16" spans="1:3" x14ac:dyDescent="0.25">
      <c r="A16" s="9">
        <v>8</v>
      </c>
      <c r="B16" s="12" t="s">
        <v>14</v>
      </c>
      <c r="C16" s="21">
        <f>3287+500</f>
        <v>3787</v>
      </c>
    </row>
    <row r="17" spans="1:3" x14ac:dyDescent="0.25">
      <c r="A17" s="9">
        <v>9</v>
      </c>
      <c r="B17" s="12" t="s">
        <v>15</v>
      </c>
      <c r="C17" s="21">
        <f>6466+150+500</f>
        <v>7116</v>
      </c>
    </row>
    <row r="18" spans="1:3" x14ac:dyDescent="0.25">
      <c r="A18" s="9">
        <v>10</v>
      </c>
      <c r="B18" s="12" t="s">
        <v>16</v>
      </c>
      <c r="C18" s="21">
        <f>9560+195+1000</f>
        <v>10755</v>
      </c>
    </row>
    <row r="19" spans="1:3" x14ac:dyDescent="0.25">
      <c r="A19" s="9">
        <v>11</v>
      </c>
      <c r="B19" s="12" t="s">
        <v>17</v>
      </c>
      <c r="C19" s="21">
        <f>6274+100+750</f>
        <v>7124</v>
      </c>
    </row>
    <row r="20" spans="1:3" x14ac:dyDescent="0.25">
      <c r="A20" s="9">
        <v>12</v>
      </c>
      <c r="B20" s="12" t="s">
        <v>18</v>
      </c>
      <c r="C20" s="21">
        <f>12157+125+25+904.175</f>
        <v>13211.174999999999</v>
      </c>
    </row>
    <row r="21" spans="1:3" x14ac:dyDescent="0.25">
      <c r="A21" s="9">
        <v>13</v>
      </c>
      <c r="B21" s="12" t="s">
        <v>19</v>
      </c>
      <c r="C21" s="22">
        <f>5286+100+500</f>
        <v>5886</v>
      </c>
    </row>
    <row r="22" spans="1:3" x14ac:dyDescent="0.25">
      <c r="A22" s="9">
        <v>14</v>
      </c>
      <c r="B22" s="12" t="s">
        <v>20</v>
      </c>
      <c r="C22" s="21">
        <f>8425+132+500</f>
        <v>9057</v>
      </c>
    </row>
    <row r="23" spans="1:3" x14ac:dyDescent="0.25">
      <c r="A23" s="9">
        <v>15</v>
      </c>
      <c r="B23" s="12" t="s">
        <v>21</v>
      </c>
      <c r="C23" s="21">
        <f>5288+500</f>
        <v>5788</v>
      </c>
    </row>
    <row r="24" spans="1:3" x14ac:dyDescent="0.25">
      <c r="A24" s="9">
        <v>16</v>
      </c>
      <c r="B24" s="12" t="s">
        <v>22</v>
      </c>
      <c r="C24" s="21">
        <f>1853+200</f>
        <v>2053</v>
      </c>
    </row>
    <row r="25" spans="1:3" x14ac:dyDescent="0.25">
      <c r="A25" s="9">
        <v>17</v>
      </c>
      <c r="B25" s="12" t="s">
        <v>23</v>
      </c>
      <c r="C25" s="21">
        <f>2518+500</f>
        <v>3018</v>
      </c>
    </row>
    <row r="26" spans="1:3" x14ac:dyDescent="0.25">
      <c r="A26" s="9">
        <v>18</v>
      </c>
      <c r="B26" s="12" t="s">
        <v>24</v>
      </c>
      <c r="C26" s="22">
        <f>5809+100+25+400</f>
        <v>6334</v>
      </c>
    </row>
    <row r="27" spans="1:3" x14ac:dyDescent="0.25">
      <c r="A27" s="9">
        <v>19</v>
      </c>
      <c r="B27" s="12" t="s">
        <v>25</v>
      </c>
      <c r="C27" s="21">
        <f>6582+150+300</f>
        <v>7032</v>
      </c>
    </row>
    <row r="28" spans="1:3" ht="15.75" thickBot="1" x14ac:dyDescent="0.3">
      <c r="A28" s="10">
        <v>20</v>
      </c>
      <c r="B28" s="13" t="s">
        <v>26</v>
      </c>
      <c r="C28" s="24">
        <f>4566+55+400</f>
        <v>5021</v>
      </c>
    </row>
    <row r="29" spans="1:3" ht="15.75" thickBot="1" x14ac:dyDescent="0.3">
      <c r="A29" s="36" t="s">
        <v>27</v>
      </c>
      <c r="B29" s="37"/>
      <c r="C29" s="23">
        <f>SUM(C9:C28)</f>
        <v>103857.175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H6" sqref="H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9" t="s">
        <v>41</v>
      </c>
      <c r="B2" s="29"/>
      <c r="C2" s="29"/>
    </row>
    <row r="3" spans="1:3" x14ac:dyDescent="0.25">
      <c r="A3" s="3"/>
      <c r="B3" s="4"/>
      <c r="C3" s="4"/>
    </row>
    <row r="4" spans="1:3" x14ac:dyDescent="0.25">
      <c r="A4" s="5" t="s">
        <v>29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33</v>
      </c>
    </row>
    <row r="6" spans="1:3" ht="15.75" thickBot="1" x14ac:dyDescent="0.3"/>
    <row r="7" spans="1:3" ht="16.5" customHeight="1" thickTop="1" thickBot="1" x14ac:dyDescent="0.3">
      <c r="A7" s="30" t="s">
        <v>2</v>
      </c>
      <c r="B7" s="32" t="s">
        <v>3</v>
      </c>
      <c r="C7" s="2" t="s">
        <v>28</v>
      </c>
    </row>
    <row r="8" spans="1:3" ht="15.75" thickBot="1" x14ac:dyDescent="0.3">
      <c r="A8" s="31"/>
      <c r="B8" s="33"/>
      <c r="C8" s="7" t="s">
        <v>4</v>
      </c>
    </row>
    <row r="9" spans="1:3" x14ac:dyDescent="0.25">
      <c r="A9" s="8">
        <v>1</v>
      </c>
      <c r="B9" s="11" t="s">
        <v>7</v>
      </c>
      <c r="C9" s="21">
        <f>320-50-10</f>
        <v>260</v>
      </c>
    </row>
    <row r="10" spans="1:3" x14ac:dyDescent="0.25">
      <c r="A10" s="9">
        <v>2</v>
      </c>
      <c r="B10" s="12" t="s">
        <v>8</v>
      </c>
      <c r="C10" s="21">
        <v>0</v>
      </c>
    </row>
    <row r="11" spans="1:3" x14ac:dyDescent="0.25">
      <c r="A11" s="9">
        <v>3</v>
      </c>
      <c r="B11" s="12" t="s">
        <v>9</v>
      </c>
      <c r="C11" s="21">
        <v>0</v>
      </c>
    </row>
    <row r="12" spans="1:3" x14ac:dyDescent="0.25">
      <c r="A12" s="9">
        <v>4</v>
      </c>
      <c r="B12" s="12" t="s">
        <v>10</v>
      </c>
      <c r="C12" s="21">
        <f>2755-700-100</f>
        <v>1955</v>
      </c>
    </row>
    <row r="13" spans="1:3" x14ac:dyDescent="0.25">
      <c r="A13" s="9">
        <v>5</v>
      </c>
      <c r="B13" s="12" t="s">
        <v>11</v>
      </c>
      <c r="C13" s="21">
        <v>630</v>
      </c>
    </row>
    <row r="14" spans="1:3" x14ac:dyDescent="0.25">
      <c r="A14" s="9">
        <v>6</v>
      </c>
      <c r="B14" s="12" t="s">
        <v>12</v>
      </c>
      <c r="C14" s="21">
        <f>587-250</f>
        <v>337</v>
      </c>
    </row>
    <row r="15" spans="1:3" x14ac:dyDescent="0.25">
      <c r="A15" s="9">
        <v>7</v>
      </c>
      <c r="B15" s="12" t="s">
        <v>13</v>
      </c>
      <c r="C15" s="21">
        <f>2760-500</f>
        <v>2260</v>
      </c>
    </row>
    <row r="16" spans="1:3" x14ac:dyDescent="0.25">
      <c r="A16" s="9">
        <v>8</v>
      </c>
      <c r="B16" s="12" t="s">
        <v>14</v>
      </c>
      <c r="C16" s="21">
        <f>1076-500</f>
        <v>576</v>
      </c>
    </row>
    <row r="17" spans="1:3" x14ac:dyDescent="0.25">
      <c r="A17" s="9">
        <v>9</v>
      </c>
      <c r="B17" s="12" t="s">
        <v>15</v>
      </c>
      <c r="C17" s="21">
        <f>2260-150-500</f>
        <v>1610</v>
      </c>
    </row>
    <row r="18" spans="1:3" x14ac:dyDescent="0.25">
      <c r="A18" s="9">
        <v>10</v>
      </c>
      <c r="B18" s="12" t="s">
        <v>16</v>
      </c>
      <c r="C18" s="21">
        <f>4190-50-195-1000</f>
        <v>2945</v>
      </c>
    </row>
    <row r="19" spans="1:3" x14ac:dyDescent="0.25">
      <c r="A19" s="9">
        <v>11</v>
      </c>
      <c r="B19" s="12" t="s">
        <v>17</v>
      </c>
      <c r="C19" s="21">
        <f>3215-25-100-750</f>
        <v>2340</v>
      </c>
    </row>
    <row r="20" spans="1:3" x14ac:dyDescent="0.25">
      <c r="A20" s="9">
        <v>12</v>
      </c>
      <c r="B20" s="12" t="s">
        <v>18</v>
      </c>
      <c r="C20" s="21">
        <f>5065-50-125-904.175</f>
        <v>3985.8249999999998</v>
      </c>
    </row>
    <row r="21" spans="1:3" x14ac:dyDescent="0.25">
      <c r="A21" s="9">
        <v>13</v>
      </c>
      <c r="B21" s="12" t="s">
        <v>19</v>
      </c>
      <c r="C21" s="21">
        <f>3073-50-100-500</f>
        <v>2423</v>
      </c>
    </row>
    <row r="22" spans="1:3" x14ac:dyDescent="0.25">
      <c r="A22" s="9">
        <v>14</v>
      </c>
      <c r="B22" s="12" t="s">
        <v>20</v>
      </c>
      <c r="C22" s="21">
        <f>3146-100-132-500</f>
        <v>2414</v>
      </c>
    </row>
    <row r="23" spans="1:3" x14ac:dyDescent="0.25">
      <c r="A23" s="9">
        <v>15</v>
      </c>
      <c r="B23" s="12" t="s">
        <v>21</v>
      </c>
      <c r="C23" s="21">
        <f>2420-50-500</f>
        <v>1870</v>
      </c>
    </row>
    <row r="24" spans="1:3" x14ac:dyDescent="0.25">
      <c r="A24" s="9">
        <v>16</v>
      </c>
      <c r="B24" s="12" t="s">
        <v>22</v>
      </c>
      <c r="C24" s="21">
        <f>449-200</f>
        <v>249</v>
      </c>
    </row>
    <row r="25" spans="1:3" x14ac:dyDescent="0.25">
      <c r="A25" s="9">
        <v>17</v>
      </c>
      <c r="B25" s="12" t="s">
        <v>23</v>
      </c>
      <c r="C25" s="21">
        <f>1815-75-500</f>
        <v>1240</v>
      </c>
    </row>
    <row r="26" spans="1:3" x14ac:dyDescent="0.25">
      <c r="A26" s="9">
        <v>18</v>
      </c>
      <c r="B26" s="12" t="s">
        <v>24</v>
      </c>
      <c r="C26" s="21">
        <f>2549-175-100-400</f>
        <v>1874</v>
      </c>
    </row>
    <row r="27" spans="1:3" x14ac:dyDescent="0.25">
      <c r="A27" s="9">
        <v>19</v>
      </c>
      <c r="B27" s="12" t="s">
        <v>25</v>
      </c>
      <c r="C27" s="21">
        <f>2550-25-150-300</f>
        <v>2075</v>
      </c>
    </row>
    <row r="28" spans="1:3" ht="15.75" thickBot="1" x14ac:dyDescent="0.3">
      <c r="A28" s="10">
        <v>20</v>
      </c>
      <c r="B28" s="13" t="s">
        <v>26</v>
      </c>
      <c r="C28" s="24">
        <f>2279-55-500</f>
        <v>1724</v>
      </c>
    </row>
    <row r="29" spans="1:3" ht="15.75" thickBot="1" x14ac:dyDescent="0.3">
      <c r="A29" s="36" t="s">
        <v>27</v>
      </c>
      <c r="B29" s="37"/>
      <c r="C29" s="23">
        <f>SUM(C9:C28)</f>
        <v>30767.825000000001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2025-10-10T04:16:46Z</dcterms:modified>
</cp:coreProperties>
</file>